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.ekp-okt\XLS-cikkek\"/>
    </mc:Choice>
  </mc:AlternateContent>
  <bookViews>
    <workbookView xWindow="0" yWindow="0" windowWidth="15555" windowHeight="10920" activeTab="1"/>
  </bookViews>
  <sheets>
    <sheet name="Munka1" sheetId="1" r:id="rId1"/>
    <sheet name="Munka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7" i="1"/>
  <c r="T8" i="1"/>
  <c r="T10" i="1"/>
  <c r="T11" i="1"/>
  <c r="T12" i="1"/>
  <c r="T13" i="1"/>
  <c r="T14" i="1"/>
  <c r="T15" i="1"/>
  <c r="T16" i="1"/>
  <c r="T6" i="1"/>
  <c r="G47" i="3"/>
  <c r="G48" i="3"/>
  <c r="G46" i="3"/>
  <c r="G43" i="3"/>
  <c r="G44" i="3"/>
  <c r="G42" i="3"/>
  <c r="G39" i="3"/>
  <c r="G40" i="3"/>
  <c r="G38" i="3"/>
  <c r="D39" i="3"/>
  <c r="D40" i="3"/>
  <c r="E39" i="3"/>
  <c r="E40" i="3"/>
  <c r="E38" i="3"/>
  <c r="D38" i="3"/>
  <c r="F40" i="3"/>
  <c r="E47" i="3"/>
  <c r="F39" i="3"/>
  <c r="E42" i="3"/>
  <c r="D46" i="3"/>
  <c r="F46" i="3" s="1"/>
  <c r="I26" i="3"/>
  <c r="I27" i="3"/>
  <c r="I29" i="3"/>
  <c r="I30" i="3"/>
  <c r="I31" i="3"/>
  <c r="I33" i="3"/>
  <c r="I34" i="3"/>
  <c r="I35" i="3"/>
  <c r="I25" i="3"/>
  <c r="G35" i="3"/>
  <c r="G34" i="3"/>
  <c r="G33" i="3"/>
  <c r="G30" i="3"/>
  <c r="G31" i="3"/>
  <c r="G29" i="3"/>
  <c r="G26" i="3"/>
  <c r="G27" i="3"/>
  <c r="G25" i="3"/>
  <c r="E29" i="3"/>
  <c r="E30" i="3"/>
  <c r="E31" i="3"/>
  <c r="E26" i="3"/>
  <c r="E27" i="3"/>
  <c r="E25" i="3"/>
  <c r="D26" i="3"/>
  <c r="D27" i="3"/>
  <c r="D31" i="3" s="1"/>
  <c r="F31" i="3" s="1"/>
  <c r="D25" i="3"/>
  <c r="D30" i="3"/>
  <c r="F30" i="3" s="1"/>
  <c r="D29" i="3"/>
  <c r="F29" i="3" s="1"/>
  <c r="H16" i="3"/>
  <c r="H17" i="3"/>
  <c r="H18" i="3"/>
  <c r="H20" i="3"/>
  <c r="H21" i="3"/>
  <c r="H22" i="3"/>
  <c r="H13" i="3"/>
  <c r="H14" i="3"/>
  <c r="H12" i="3"/>
  <c r="G21" i="3"/>
  <c r="G22" i="3"/>
  <c r="G20" i="3"/>
  <c r="G17" i="3"/>
  <c r="G18" i="3"/>
  <c r="G16" i="3"/>
  <c r="G14" i="3"/>
  <c r="G13" i="3"/>
  <c r="G12" i="3"/>
  <c r="F21" i="3"/>
  <c r="F22" i="3"/>
  <c r="F20" i="3"/>
  <c r="F17" i="3"/>
  <c r="F18" i="3"/>
  <c r="F16" i="3"/>
  <c r="F14" i="3"/>
  <c r="F13" i="3"/>
  <c r="F12" i="3"/>
  <c r="E21" i="3"/>
  <c r="E22" i="3"/>
  <c r="E20" i="3"/>
  <c r="D21" i="3"/>
  <c r="D22" i="3"/>
  <c r="D20" i="3"/>
  <c r="E17" i="3"/>
  <c r="E18" i="3"/>
  <c r="E16" i="3"/>
  <c r="D17" i="3"/>
  <c r="D18" i="3"/>
  <c r="D16" i="3"/>
  <c r="E13" i="3"/>
  <c r="E14" i="3"/>
  <c r="E12" i="3"/>
  <c r="D14" i="3"/>
  <c r="D13" i="3"/>
  <c r="D12" i="3"/>
  <c r="G5" i="3"/>
  <c r="H40" i="3" l="1"/>
  <c r="I40" i="3" s="1"/>
  <c r="E44" i="3"/>
  <c r="E48" i="3"/>
  <c r="F38" i="3"/>
  <c r="H39" i="3"/>
  <c r="I39" i="3" s="1"/>
  <c r="D42" i="3"/>
  <c r="F42" i="3" s="1"/>
  <c r="H42" i="3" s="1"/>
  <c r="I42" i="3" s="1"/>
  <c r="D43" i="3"/>
  <c r="F43" i="3" s="1"/>
  <c r="H43" i="3" s="1"/>
  <c r="I43" i="3" s="1"/>
  <c r="D44" i="3"/>
  <c r="F44" i="3" s="1"/>
  <c r="H44" i="3" s="1"/>
  <c r="I44" i="3" s="1"/>
  <c r="D47" i="3"/>
  <c r="F47" i="3" s="1"/>
  <c r="H47" i="3" s="1"/>
  <c r="I47" i="3" s="1"/>
  <c r="D48" i="3"/>
  <c r="F48" i="3" s="1"/>
  <c r="E43" i="3"/>
  <c r="E46" i="3"/>
  <c r="H46" i="3" s="1"/>
  <c r="I46" i="3" s="1"/>
  <c r="H30" i="3"/>
  <c r="H31" i="3"/>
  <c r="H29" i="3"/>
  <c r="D35" i="3"/>
  <c r="F35" i="3" s="1"/>
  <c r="D34" i="3"/>
  <c r="F34" i="3" s="1"/>
  <c r="H34" i="3" s="1"/>
  <c r="E35" i="3"/>
  <c r="F27" i="3"/>
  <c r="D33" i="3"/>
  <c r="F33" i="3" s="1"/>
  <c r="E34" i="3"/>
  <c r="F26" i="3"/>
  <c r="E33" i="3"/>
  <c r="F25" i="3"/>
  <c r="H25" i="3" s="1"/>
  <c r="S12" i="1"/>
  <c r="S13" i="1"/>
  <c r="S14" i="1"/>
  <c r="S15" i="1"/>
  <c r="S16" i="1"/>
  <c r="N12" i="1"/>
  <c r="N13" i="1"/>
  <c r="N14" i="1"/>
  <c r="N15" i="1"/>
  <c r="N16" i="1"/>
  <c r="S8" i="1"/>
  <c r="S9" i="1" s="1"/>
  <c r="S10" i="1" s="1"/>
  <c r="S11" i="1" s="1"/>
  <c r="S7" i="1"/>
  <c r="S6" i="1"/>
  <c r="H38" i="3" l="1"/>
  <c r="I38" i="3" s="1"/>
  <c r="H48" i="3"/>
  <c r="I48" i="3" s="1"/>
  <c r="H33" i="3"/>
  <c r="H27" i="3"/>
  <c r="H26" i="3"/>
  <c r="H35" i="3"/>
  <c r="D28" i="1"/>
  <c r="D29" i="1"/>
  <c r="D30" i="1"/>
  <c r="D31" i="1"/>
  <c r="D27" i="1"/>
  <c r="C26" i="1"/>
  <c r="E26" i="1" s="1"/>
  <c r="F26" i="1" s="1"/>
  <c r="G26" i="1" s="1"/>
  <c r="N11" i="1"/>
  <c r="N10" i="1"/>
  <c r="N9" i="1"/>
  <c r="N8" i="1"/>
  <c r="N7" i="1"/>
  <c r="G10" i="1"/>
  <c r="G11" i="1" s="1"/>
  <c r="G12" i="1" s="1"/>
  <c r="G13" i="1" s="1"/>
  <c r="G14" i="1" s="1"/>
  <c r="G15" i="1" s="1"/>
  <c r="L16" i="1" s="1"/>
  <c r="L17" i="1" s="1"/>
  <c r="L18" i="1" s="1"/>
  <c r="L19" i="1" s="1"/>
  <c r="L20" i="1" s="1"/>
  <c r="L21" i="1" s="1"/>
  <c r="F9" i="1"/>
  <c r="F10" i="1" s="1"/>
  <c r="F11" i="1" s="1"/>
  <c r="F12" i="1" s="1"/>
  <c r="F13" i="1" s="1"/>
  <c r="F14" i="1" s="1"/>
  <c r="E8" i="1"/>
  <c r="E9" i="1" s="1"/>
  <c r="E10" i="1" s="1"/>
  <c r="E11" i="1" s="1"/>
  <c r="E12" i="1" s="1"/>
  <c r="E13" i="1" s="1"/>
  <c r="D7" i="1"/>
  <c r="D8" i="1"/>
  <c r="D9" i="1" s="1"/>
  <c r="D10" i="1" s="1"/>
  <c r="D11" i="1" s="1"/>
  <c r="D12" i="1" s="1"/>
  <c r="C6" i="1"/>
  <c r="M6" i="1" l="1"/>
  <c r="O6" i="1" s="1"/>
  <c r="P6" i="1" s="1"/>
  <c r="Q6" i="1" s="1"/>
  <c r="I13" i="1"/>
  <c r="I14" i="1" s="1"/>
  <c r="I15" i="1" s="1"/>
  <c r="I16" i="1" s="1"/>
  <c r="I17" i="1" s="1"/>
  <c r="I18" i="1" s="1"/>
  <c r="J14" i="1"/>
  <c r="J15" i="1" s="1"/>
  <c r="J16" i="1" s="1"/>
  <c r="J17" i="1" s="1"/>
  <c r="J18" i="1" s="1"/>
  <c r="J19" i="1" s="1"/>
  <c r="K15" i="1"/>
  <c r="K16" i="1" s="1"/>
  <c r="K17" i="1" s="1"/>
  <c r="K18" i="1" s="1"/>
  <c r="K19" i="1" s="1"/>
  <c r="K20" i="1" s="1"/>
  <c r="C7" i="1"/>
  <c r="C27" i="1"/>
  <c r="C8" i="1" l="1"/>
  <c r="M7" i="1"/>
  <c r="O7" i="1" s="1"/>
  <c r="P7" i="1" s="1"/>
  <c r="Q7" i="1" s="1"/>
  <c r="C28" i="1"/>
  <c r="E27" i="1"/>
  <c r="F27" i="1" s="1"/>
  <c r="G27" i="1" s="1"/>
  <c r="G28" i="1" l="1"/>
  <c r="C9" i="1"/>
  <c r="M8" i="1"/>
  <c r="O8" i="1" s="1"/>
  <c r="P8" i="1" s="1"/>
  <c r="Q8" i="1"/>
  <c r="C29" i="1"/>
  <c r="E28" i="1"/>
  <c r="F28" i="1" s="1"/>
  <c r="M9" i="1" l="1"/>
  <c r="O9" i="1" s="1"/>
  <c r="P9" i="1" s="1"/>
  <c r="Q9" i="1" s="1"/>
  <c r="C10" i="1"/>
  <c r="C30" i="1"/>
  <c r="E29" i="1"/>
  <c r="F29" i="1" s="1"/>
  <c r="G29" i="1" s="1"/>
  <c r="M10" i="1" l="1"/>
  <c r="O10" i="1" s="1"/>
  <c r="P10" i="1" s="1"/>
  <c r="Q10" i="1" s="1"/>
  <c r="C11" i="1"/>
  <c r="C31" i="1"/>
  <c r="E31" i="1" s="1"/>
  <c r="F31" i="1" s="1"/>
  <c r="E30" i="1"/>
  <c r="F30" i="1" s="1"/>
  <c r="G30" i="1" s="1"/>
  <c r="G31" i="1" s="1"/>
  <c r="M11" i="1" l="1"/>
  <c r="O11" i="1" s="1"/>
  <c r="P11" i="1" s="1"/>
  <c r="Q11" i="1" s="1"/>
  <c r="H12" i="1"/>
  <c r="H13" i="1" l="1"/>
  <c r="M12" i="1"/>
  <c r="O12" i="1" s="1"/>
  <c r="P12" i="1" s="1"/>
  <c r="Q12" i="1" s="1"/>
  <c r="H14" i="1" l="1"/>
  <c r="M13" i="1"/>
  <c r="O13" i="1" s="1"/>
  <c r="P13" i="1" s="1"/>
  <c r="Q13" i="1" s="1"/>
  <c r="H15" i="1" l="1"/>
  <c r="M14" i="1"/>
  <c r="O14" i="1" s="1"/>
  <c r="P14" i="1" s="1"/>
  <c r="Q14" i="1" s="1"/>
  <c r="H16" i="1" l="1"/>
  <c r="M15" i="1"/>
  <c r="O15" i="1" s="1"/>
  <c r="P15" i="1" s="1"/>
  <c r="Q15" i="1" s="1"/>
  <c r="H17" i="1" l="1"/>
  <c r="M16" i="1"/>
  <c r="O16" i="1" s="1"/>
  <c r="P16" i="1" s="1"/>
  <c r="Q16" i="1" s="1"/>
</calcChain>
</file>

<file path=xl/sharedStrings.xml><?xml version="1.0" encoding="utf-8"?>
<sst xmlns="http://schemas.openxmlformats.org/spreadsheetml/2006/main" count="65" uniqueCount="38">
  <si>
    <t>Tőke</t>
  </si>
  <si>
    <t>Év</t>
  </si>
  <si>
    <t>TBSZ 1</t>
  </si>
  <si>
    <t>TBSZ 2</t>
  </si>
  <si>
    <t>TBSZ 3</t>
  </si>
  <si>
    <t>TBSZ 4</t>
  </si>
  <si>
    <t>TBSZ 5</t>
  </si>
  <si>
    <t>Összes tőke</t>
  </si>
  <si>
    <t>Erste havi 350 Ft</t>
  </si>
  <si>
    <t>Erste 0,015%</t>
  </si>
  <si>
    <t>Erste összes</t>
  </si>
  <si>
    <t>Erste TBSZ</t>
  </si>
  <si>
    <t>350 FT/hó/számla + 0,015% / hó</t>
  </si>
  <si>
    <t>TBSZ 6</t>
  </si>
  <si>
    <t>Hozam</t>
  </si>
  <si>
    <t>IBKR</t>
  </si>
  <si>
    <t>Erste kum.</t>
  </si>
  <si>
    <t>IBKR kum.</t>
  </si>
  <si>
    <t>TBSZ 7</t>
  </si>
  <si>
    <t>TBSZ 8</t>
  </si>
  <si>
    <t>TBSZ 9</t>
  </si>
  <si>
    <t>TBSZ 10</t>
  </si>
  <si>
    <t>Kereskedés havonta</t>
  </si>
  <si>
    <t>EU</t>
  </si>
  <si>
    <t>USA</t>
  </si>
  <si>
    <t>BÉT</t>
  </si>
  <si>
    <t>Hazai bróker</t>
  </si>
  <si>
    <t>Min. díj</t>
  </si>
  <si>
    <t>jutalék</t>
  </si>
  <si>
    <t>Részvényár</t>
  </si>
  <si>
    <t>db/jutalék</t>
  </si>
  <si>
    <t>Jutalék</t>
  </si>
  <si>
    <t>Hazai</t>
  </si>
  <si>
    <t>Hazai éves</t>
  </si>
  <si>
    <t>IBKR éves</t>
  </si>
  <si>
    <t>Különbség éves</t>
  </si>
  <si>
    <t>Különbség</t>
  </si>
  <si>
    <t>Különbség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</si>
</sst>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0.000%"/>
    <numFmt numFmtId="166" formatCode="_-* #,##0.000\ &quot;Ft&quot;_-;\-* #,##0.000\ &quot;Ft&quot;_-;_-* &quot;-&quot;???\ &quot;Ft&quot;_-;_-@_-"/>
    <numFmt numFmtId="171" formatCode="_-[$$-409]* #,##0.0_ ;_-[$$-409]* \-#,##0.0\ ;_-[$$-409]* &quot;-&quot;??_ ;_-@_ "/>
    <numFmt numFmtId="172" formatCode="_-[$$-409]* #,##0_ ;_-[$$-409]* \-#,##0\ ;_-[$$-409]* &quot;-&quot;??_ ;_-@_ "/>
    <numFmt numFmtId="174" formatCode="_-* #,##0.0\ [$€-1]_-;\-* #,##0.0\ [$€-1]_-;_-* &quot;-&quot;??\ [$€-1]_-;_-@_-"/>
    <numFmt numFmtId="175" formatCode="_-* #,##0\ [$€-1]_-;\-* #,##0\ [$€-1]_-;_-* &quot;-&quot;??\ [$€-1]_-;_-@_-"/>
    <numFmt numFmtId="177" formatCode="_-* #,##0\ [$Ft-40E]_-;\-* #,##0\ [$Ft-40E]_-;_-* &quot;-&quot;??\ [$Ft-40E]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164" fontId="0" fillId="2" borderId="0" xfId="1" applyNumberFormat="1" applyFont="1" applyFill="1"/>
    <xf numFmtId="164" fontId="0" fillId="2" borderId="0" xfId="0" applyNumberFormat="1" applyFill="1"/>
    <xf numFmtId="0" fontId="0" fillId="3" borderId="0" xfId="0" applyFill="1"/>
    <xf numFmtId="164" fontId="0" fillId="3" borderId="0" xfId="1" applyNumberFormat="1" applyFont="1" applyFill="1"/>
    <xf numFmtId="9" fontId="0" fillId="3" borderId="0" xfId="0" applyNumberFormat="1" applyFill="1"/>
    <xf numFmtId="165" fontId="0" fillId="0" borderId="0" xfId="0" applyNumberFormat="1"/>
    <xf numFmtId="44" fontId="0" fillId="0" borderId="0" xfId="1" applyFont="1"/>
    <xf numFmtId="166" fontId="0" fillId="0" borderId="0" xfId="0" applyNumberFormat="1"/>
    <xf numFmtId="0" fontId="0" fillId="3" borderId="0" xfId="0" applyFill="1" applyAlignment="1">
      <alignment horizontal="center"/>
    </xf>
    <xf numFmtId="164" fontId="0" fillId="3" borderId="0" xfId="0" applyNumberFormat="1" applyFill="1"/>
    <xf numFmtId="164" fontId="0" fillId="0" borderId="0" xfId="1" applyNumberFormat="1" applyFont="1"/>
    <xf numFmtId="0" fontId="0" fillId="0" borderId="0" xfId="0" applyAlignment="1">
      <alignment horizontal="right"/>
    </xf>
    <xf numFmtId="10" fontId="0" fillId="0" borderId="0" xfId="2" applyNumberFormat="1" applyFont="1"/>
    <xf numFmtId="171" fontId="0" fillId="0" borderId="0" xfId="0" applyNumberFormat="1"/>
    <xf numFmtId="174" fontId="0" fillId="0" borderId="0" xfId="0" applyNumberFormat="1"/>
    <xf numFmtId="175" fontId="0" fillId="0" borderId="0" xfId="0" applyNumberFormat="1"/>
    <xf numFmtId="0" fontId="0" fillId="4" borderId="0" xfId="0" applyFill="1" applyAlignment="1">
      <alignment horizontal="center"/>
    </xf>
    <xf numFmtId="164" fontId="0" fillId="4" borderId="0" xfId="0" applyNumberFormat="1" applyFill="1"/>
    <xf numFmtId="164" fontId="0" fillId="4" borderId="0" xfId="1" applyNumberFormat="1" applyFont="1" applyFill="1"/>
    <xf numFmtId="0" fontId="0" fillId="4" borderId="0" xfId="0" applyFill="1"/>
    <xf numFmtId="175" fontId="0" fillId="0" borderId="0" xfId="1" applyNumberFormat="1" applyFont="1"/>
    <xf numFmtId="174" fontId="0" fillId="4" borderId="0" xfId="0" applyNumberFormat="1" applyFill="1"/>
    <xf numFmtId="174" fontId="0" fillId="4" borderId="0" xfId="1" applyNumberFormat="1" applyFont="1" applyFill="1"/>
    <xf numFmtId="175" fontId="0" fillId="4" borderId="0" xfId="0" applyNumberFormat="1" applyFill="1"/>
    <xf numFmtId="177" fontId="0" fillId="0" borderId="0" xfId="0" applyNumberFormat="1"/>
    <xf numFmtId="171" fontId="0" fillId="4" borderId="0" xfId="0" applyNumberFormat="1" applyFill="1"/>
    <xf numFmtId="171" fontId="0" fillId="4" borderId="0" xfId="1" applyNumberFormat="1" applyFont="1" applyFill="1"/>
    <xf numFmtId="172" fontId="0" fillId="0" borderId="0" xfId="1" applyNumberFormat="1" applyFont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164" fontId="0" fillId="5" borderId="0" xfId="1" applyNumberFormat="1" applyFont="1" applyFill="1"/>
    <xf numFmtId="10" fontId="0" fillId="5" borderId="0" xfId="2" applyNumberFormat="1" applyFont="1" applyFill="1"/>
    <xf numFmtId="175" fontId="0" fillId="5" borderId="0" xfId="0" applyNumberFormat="1" applyFill="1"/>
    <xf numFmtId="172" fontId="0" fillId="5" borderId="0" xfId="0" applyNumberFormat="1" applyFill="1"/>
    <xf numFmtId="0" fontId="0" fillId="4" borderId="0" xfId="0" applyFill="1" applyAlignment="1">
      <alignment horizontal="right"/>
    </xf>
    <xf numFmtId="10" fontId="0" fillId="4" borderId="0" xfId="2" applyNumberFormat="1" applyFont="1" applyFill="1"/>
    <xf numFmtId="172" fontId="0" fillId="4" borderId="0" xfId="0" applyNumberFormat="1" applyFill="1"/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11226</xdr:colOff>
      <xdr:row>18</xdr:row>
      <xdr:rowOff>180975</xdr:rowOff>
    </xdr:from>
    <xdr:to>
      <xdr:col>19</xdr:col>
      <xdr:colOff>322939</xdr:colOff>
      <xdr:row>39</xdr:row>
      <xdr:rowOff>142187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3076" y="3609975"/>
          <a:ext cx="5245663" cy="3961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topLeftCell="C1" workbookViewId="0">
      <selection activeCell="T8" sqref="T8"/>
    </sheetView>
  </sheetViews>
  <sheetFormatPr defaultRowHeight="15" x14ac:dyDescent="0.25"/>
  <cols>
    <col min="3" max="3" width="15.140625" bestFit="1" customWidth="1"/>
    <col min="4" max="4" width="24.28515625" customWidth="1"/>
    <col min="5" max="6" width="12.42578125" bestFit="1" customWidth="1"/>
    <col min="7" max="12" width="13.42578125" customWidth="1"/>
    <col min="13" max="13" width="15.140625" bestFit="1" customWidth="1"/>
    <col min="14" max="14" width="15.28515625" bestFit="1" customWidth="1"/>
    <col min="15" max="15" width="12" bestFit="1" customWidth="1"/>
    <col min="16" max="16" width="11.5703125" bestFit="1" customWidth="1"/>
    <col min="17" max="17" width="11.5703125" customWidth="1"/>
    <col min="18" max="18" width="12.5703125" bestFit="1" customWidth="1"/>
    <col min="19" max="19" width="11" bestFit="1" customWidth="1"/>
    <col min="20" max="20" width="10" bestFit="1" customWidth="1"/>
  </cols>
  <sheetData>
    <row r="2" spans="2:20" x14ac:dyDescent="0.25">
      <c r="B2" s="6" t="s">
        <v>0</v>
      </c>
      <c r="C2" s="7">
        <v>1000000</v>
      </c>
    </row>
    <row r="3" spans="2:20" x14ac:dyDescent="0.25">
      <c r="B3" s="6" t="s">
        <v>14</v>
      </c>
      <c r="C3" s="8">
        <v>0.06</v>
      </c>
    </row>
    <row r="5" spans="2:20" x14ac:dyDescent="0.25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13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7</v>
      </c>
      <c r="N5" s="3" t="s">
        <v>8</v>
      </c>
      <c r="O5" s="3" t="s">
        <v>9</v>
      </c>
      <c r="P5" s="3" t="s">
        <v>10</v>
      </c>
      <c r="Q5" s="3" t="s">
        <v>16</v>
      </c>
      <c r="R5" s="12" t="s">
        <v>15</v>
      </c>
      <c r="S5" s="12" t="s">
        <v>17</v>
      </c>
      <c r="T5" s="3" t="s">
        <v>36</v>
      </c>
    </row>
    <row r="6" spans="2:20" x14ac:dyDescent="0.25">
      <c r="B6">
        <v>0</v>
      </c>
      <c r="C6" s="2">
        <f>C2</f>
        <v>1000000</v>
      </c>
      <c r="M6" s="2">
        <f>SUM(C6:L6)</f>
        <v>1000000</v>
      </c>
      <c r="N6" s="4">
        <v>0</v>
      </c>
      <c r="O6" s="4">
        <f>(0.015%*M6)*12</f>
        <v>1800</v>
      </c>
      <c r="P6" s="5">
        <f>SUM(N6:O6)</f>
        <v>1800</v>
      </c>
      <c r="Q6" s="5">
        <f>P6</f>
        <v>1800</v>
      </c>
      <c r="R6" s="7">
        <v>24000</v>
      </c>
      <c r="S6" s="13">
        <f>R6</f>
        <v>24000</v>
      </c>
      <c r="T6" s="5">
        <f>Q6-S6</f>
        <v>-22200</v>
      </c>
    </row>
    <row r="7" spans="2:20" x14ac:dyDescent="0.25">
      <c r="B7">
        <v>1</v>
      </c>
      <c r="C7" s="2">
        <f>C6*(1+$C$3)</f>
        <v>1060000</v>
      </c>
      <c r="D7" s="2">
        <f>C2</f>
        <v>1000000</v>
      </c>
      <c r="M7" s="2">
        <f t="shared" ref="M7:M16" si="0">SUM(C7:L7)</f>
        <v>2060000</v>
      </c>
      <c r="N7" s="4">
        <f>1*4200</f>
        <v>4200</v>
      </c>
      <c r="O7" s="4">
        <f t="shared" ref="O7:O16" si="1">(0.015%*M7)*12</f>
        <v>3708</v>
      </c>
      <c r="P7" s="5">
        <f t="shared" ref="P7:P10" si="2">SUM(N7:O7)</f>
        <v>7908</v>
      </c>
      <c r="Q7" s="5">
        <f>Q6+P7</f>
        <v>9708</v>
      </c>
      <c r="R7" s="7">
        <v>24000</v>
      </c>
      <c r="S7" s="13">
        <f>S6+R7</f>
        <v>48000</v>
      </c>
      <c r="T7" s="5">
        <f t="shared" ref="T7:T16" si="3">Q7-S7</f>
        <v>-38292</v>
      </c>
    </row>
    <row r="8" spans="2:20" x14ac:dyDescent="0.25">
      <c r="B8">
        <v>2</v>
      </c>
      <c r="C8" s="2">
        <f>C7*(1+$C$3)</f>
        <v>1123600</v>
      </c>
      <c r="D8" s="2">
        <f>D7*(1+$C$3)</f>
        <v>1060000</v>
      </c>
      <c r="E8" s="2">
        <f>C2</f>
        <v>1000000</v>
      </c>
      <c r="M8" s="2">
        <f t="shared" si="0"/>
        <v>3183600</v>
      </c>
      <c r="N8" s="4">
        <f>2*4200</f>
        <v>8400</v>
      </c>
      <c r="O8" s="4">
        <f t="shared" si="1"/>
        <v>5730.48</v>
      </c>
      <c r="P8" s="5">
        <f t="shared" si="2"/>
        <v>14130.48</v>
      </c>
      <c r="Q8" s="5">
        <f t="shared" ref="Q8:Q16" si="4">Q7+P8</f>
        <v>23838.48</v>
      </c>
      <c r="R8" s="7">
        <v>24000</v>
      </c>
      <c r="S8" s="13">
        <f t="shared" ref="S8:S16" si="5">S7+R8</f>
        <v>72000</v>
      </c>
      <c r="T8" s="5">
        <f t="shared" si="3"/>
        <v>-48161.520000000004</v>
      </c>
    </row>
    <row r="9" spans="2:20" x14ac:dyDescent="0.25">
      <c r="B9">
        <v>3</v>
      </c>
      <c r="C9" s="2">
        <f t="shared" ref="C9:G15" si="6">C8*(1+$C$3)</f>
        <v>1191016</v>
      </c>
      <c r="D9" s="2">
        <f>D8*(1+$C$3)</f>
        <v>1123600</v>
      </c>
      <c r="E9" s="2">
        <f>E8*(1+$C$3)</f>
        <v>1060000</v>
      </c>
      <c r="F9" s="2">
        <f>C2</f>
        <v>1000000</v>
      </c>
      <c r="M9" s="2">
        <f t="shared" si="0"/>
        <v>4374616</v>
      </c>
      <c r="N9" s="4">
        <f>3*4200</f>
        <v>12600</v>
      </c>
      <c r="O9" s="4">
        <f t="shared" si="1"/>
        <v>7874.3087999999989</v>
      </c>
      <c r="P9" s="5">
        <f t="shared" si="2"/>
        <v>20474.308799999999</v>
      </c>
      <c r="Q9" s="5">
        <f t="shared" si="4"/>
        <v>44312.788799999995</v>
      </c>
      <c r="R9" s="7">
        <v>24000</v>
      </c>
      <c r="S9" s="13">
        <f t="shared" si="5"/>
        <v>96000</v>
      </c>
      <c r="T9" s="5">
        <f>Q9-S9</f>
        <v>-51687.211200000005</v>
      </c>
    </row>
    <row r="10" spans="2:20" x14ac:dyDescent="0.25">
      <c r="B10">
        <v>4</v>
      </c>
      <c r="C10" s="2">
        <f t="shared" si="6"/>
        <v>1262476.96</v>
      </c>
      <c r="D10" s="2">
        <f t="shared" si="6"/>
        <v>1191016</v>
      </c>
      <c r="E10" s="2">
        <f>E9*(1+$C$3)</f>
        <v>1123600</v>
      </c>
      <c r="F10" s="2">
        <f>F9*(1+$C$3)</f>
        <v>1060000</v>
      </c>
      <c r="G10" s="2">
        <f>C2</f>
        <v>1000000</v>
      </c>
      <c r="H10" s="2"/>
      <c r="I10" s="2"/>
      <c r="J10" s="2"/>
      <c r="K10" s="2"/>
      <c r="L10" s="2"/>
      <c r="M10" s="2">
        <f t="shared" si="0"/>
        <v>5637092.96</v>
      </c>
      <c r="N10" s="4">
        <f>4*4200</f>
        <v>16800</v>
      </c>
      <c r="O10" s="4">
        <f t="shared" si="1"/>
        <v>10146.767327999998</v>
      </c>
      <c r="P10" s="5">
        <f t="shared" si="2"/>
        <v>26946.767327999998</v>
      </c>
      <c r="Q10" s="5">
        <f t="shared" si="4"/>
        <v>71259.556127999997</v>
      </c>
      <c r="R10" s="7">
        <v>24000</v>
      </c>
      <c r="S10" s="13">
        <f t="shared" si="5"/>
        <v>120000</v>
      </c>
      <c r="T10" s="5">
        <f t="shared" si="3"/>
        <v>-48740.443872000003</v>
      </c>
    </row>
    <row r="11" spans="2:20" x14ac:dyDescent="0.25">
      <c r="B11">
        <v>5</v>
      </c>
      <c r="C11" s="2">
        <f t="shared" si="6"/>
        <v>1338225.5776</v>
      </c>
      <c r="D11" s="2">
        <f t="shared" si="6"/>
        <v>1262476.96</v>
      </c>
      <c r="E11" s="2">
        <f t="shared" si="6"/>
        <v>1191016</v>
      </c>
      <c r="F11" s="2">
        <f>F10*(1+$C$3)</f>
        <v>1123600</v>
      </c>
      <c r="G11" s="2">
        <f>G10*(1+$C$3)</f>
        <v>1060000</v>
      </c>
      <c r="I11" s="2"/>
      <c r="J11" s="2"/>
      <c r="K11" s="2"/>
      <c r="L11" s="2"/>
      <c r="M11" s="2">
        <f t="shared" si="0"/>
        <v>5975318.5375999995</v>
      </c>
      <c r="N11" s="4">
        <f>4*4200</f>
        <v>16800</v>
      </c>
      <c r="O11" s="4">
        <f t="shared" si="1"/>
        <v>10755.573367679997</v>
      </c>
      <c r="P11" s="5">
        <f>SUM(N11:O11)</f>
        <v>27555.573367679997</v>
      </c>
      <c r="Q11" s="5">
        <f t="shared" si="4"/>
        <v>98815.129495679997</v>
      </c>
      <c r="R11" s="7">
        <v>24000</v>
      </c>
      <c r="S11" s="13">
        <f t="shared" si="5"/>
        <v>144000</v>
      </c>
      <c r="T11" s="5">
        <f t="shared" si="3"/>
        <v>-45184.870504320003</v>
      </c>
    </row>
    <row r="12" spans="2:20" x14ac:dyDescent="0.25">
      <c r="B12">
        <v>6</v>
      </c>
      <c r="D12" s="2">
        <f t="shared" si="6"/>
        <v>1338225.5776</v>
      </c>
      <c r="E12" s="2">
        <f t="shared" si="6"/>
        <v>1262476.96</v>
      </c>
      <c r="F12" s="2">
        <f t="shared" si="6"/>
        <v>1191016</v>
      </c>
      <c r="G12" s="2">
        <f>G11*(1+$C$3)</f>
        <v>1123600</v>
      </c>
      <c r="H12" s="2">
        <f>C11+$C$2</f>
        <v>2338225.5776</v>
      </c>
      <c r="J12" s="2"/>
      <c r="K12" s="2"/>
      <c r="L12" s="2"/>
      <c r="M12" s="2">
        <f t="shared" si="0"/>
        <v>7253544.1151999999</v>
      </c>
      <c r="N12" s="4">
        <f t="shared" ref="N12:N16" si="7">4*4200</f>
        <v>16800</v>
      </c>
      <c r="O12" s="4">
        <f t="shared" si="1"/>
        <v>13056.379407359998</v>
      </c>
      <c r="P12" s="5">
        <f t="shared" ref="P12:P16" si="8">SUM(N12:O12)</f>
        <v>29856.37940736</v>
      </c>
      <c r="Q12" s="5">
        <f t="shared" si="4"/>
        <v>128671.50890304</v>
      </c>
      <c r="R12" s="7">
        <v>24000</v>
      </c>
      <c r="S12" s="13">
        <f t="shared" si="5"/>
        <v>168000</v>
      </c>
      <c r="T12" s="5">
        <f t="shared" si="3"/>
        <v>-39328.491096960002</v>
      </c>
    </row>
    <row r="13" spans="2:20" x14ac:dyDescent="0.25">
      <c r="B13">
        <v>7</v>
      </c>
      <c r="E13" s="2">
        <f t="shared" si="6"/>
        <v>1338225.5776</v>
      </c>
      <c r="F13" s="2">
        <f t="shared" si="6"/>
        <v>1262476.96</v>
      </c>
      <c r="G13" s="2">
        <f t="shared" si="6"/>
        <v>1191016</v>
      </c>
      <c r="H13" s="2">
        <f>H12*(1+$C$3)</f>
        <v>2478519.1122560003</v>
      </c>
      <c r="I13" s="2">
        <f>D12+$C$2</f>
        <v>2338225.5776</v>
      </c>
      <c r="K13" s="2"/>
      <c r="L13" s="2"/>
      <c r="M13" s="2">
        <f>SUM(C13:L13)</f>
        <v>8608463.2274559997</v>
      </c>
      <c r="N13" s="4">
        <f t="shared" si="7"/>
        <v>16800</v>
      </c>
      <c r="O13" s="4">
        <f t="shared" si="1"/>
        <v>15495.233809420797</v>
      </c>
      <c r="P13" s="5">
        <f t="shared" si="8"/>
        <v>32295.233809420795</v>
      </c>
      <c r="Q13" s="5">
        <f t="shared" si="4"/>
        <v>160966.74271246081</v>
      </c>
      <c r="R13" s="7">
        <v>24000</v>
      </c>
      <c r="S13" s="13">
        <f t="shared" si="5"/>
        <v>192000</v>
      </c>
      <c r="T13" s="5">
        <f t="shared" si="3"/>
        <v>-31033.257287539192</v>
      </c>
    </row>
    <row r="14" spans="2:20" x14ac:dyDescent="0.25">
      <c r="B14">
        <v>8</v>
      </c>
      <c r="F14" s="2">
        <f t="shared" si="6"/>
        <v>1338225.5776</v>
      </c>
      <c r="G14" s="2">
        <f t="shared" si="6"/>
        <v>1262476.96</v>
      </c>
      <c r="H14" s="2">
        <f>H13*(1+$C$3)</f>
        <v>2627230.2589913607</v>
      </c>
      <c r="I14" s="2">
        <f>I13*(1+$C$3)</f>
        <v>2478519.1122560003</v>
      </c>
      <c r="J14" s="2">
        <f>E13+$C$2</f>
        <v>2338225.5776</v>
      </c>
      <c r="L14" s="2"/>
      <c r="M14" s="2">
        <f t="shared" si="0"/>
        <v>10044677.48644736</v>
      </c>
      <c r="N14" s="4">
        <f t="shared" si="7"/>
        <v>16800</v>
      </c>
      <c r="O14" s="4">
        <f t="shared" si="1"/>
        <v>18080.419475605246</v>
      </c>
      <c r="P14" s="5">
        <f t="shared" si="8"/>
        <v>34880.419475605246</v>
      </c>
      <c r="Q14" s="5">
        <f t="shared" si="4"/>
        <v>195847.16218806605</v>
      </c>
      <c r="R14" s="7">
        <v>24000</v>
      </c>
      <c r="S14" s="13">
        <f t="shared" si="5"/>
        <v>216000</v>
      </c>
      <c r="T14" s="5">
        <f t="shared" si="3"/>
        <v>-20152.837811933947</v>
      </c>
    </row>
    <row r="15" spans="2:20" x14ac:dyDescent="0.25">
      <c r="B15">
        <v>9</v>
      </c>
      <c r="G15" s="2">
        <f t="shared" si="6"/>
        <v>1338225.5776</v>
      </c>
      <c r="H15" s="2">
        <f>H14*(1+$C$3)</f>
        <v>2784864.0745308422</v>
      </c>
      <c r="I15" s="2">
        <f>I14*(1+$C$3)</f>
        <v>2627230.2589913607</v>
      </c>
      <c r="J15" s="2">
        <f>J14*(1+$C$3)</f>
        <v>2478519.1122560003</v>
      </c>
      <c r="K15" s="2">
        <f>F14+$C$2</f>
        <v>2338225.5776</v>
      </c>
      <c r="M15" s="2">
        <f t="shared" si="0"/>
        <v>11567064.600978203</v>
      </c>
      <c r="N15" s="4">
        <f t="shared" si="7"/>
        <v>16800</v>
      </c>
      <c r="O15" s="4">
        <f t="shared" si="1"/>
        <v>20820.716281760764</v>
      </c>
      <c r="P15" s="5">
        <f t="shared" si="8"/>
        <v>37620.71628176076</v>
      </c>
      <c r="Q15" s="5">
        <f t="shared" si="4"/>
        <v>233467.87846982683</v>
      </c>
      <c r="R15" s="7">
        <v>24000</v>
      </c>
      <c r="S15" s="13">
        <f t="shared" si="5"/>
        <v>240000</v>
      </c>
      <c r="T15" s="5">
        <f t="shared" si="3"/>
        <v>-6532.1215301731718</v>
      </c>
    </row>
    <row r="16" spans="2:20" x14ac:dyDescent="0.25">
      <c r="B16">
        <v>10</v>
      </c>
      <c r="H16" s="2">
        <f>H15*(1+$C$3)</f>
        <v>2951955.9190026931</v>
      </c>
      <c r="I16" s="2">
        <f>I15*(1+$C$3)</f>
        <v>2784864.0745308422</v>
      </c>
      <c r="J16" s="2">
        <f>J15*(1+$C$3)</f>
        <v>2627230.2589913607</v>
      </c>
      <c r="K16" s="2">
        <f>K15*(1+$C$3)</f>
        <v>2478519.1122560003</v>
      </c>
      <c r="L16" s="2">
        <f>G15+$C$2</f>
        <v>2338225.5776</v>
      </c>
      <c r="M16" s="2">
        <f t="shared" si="0"/>
        <v>13180794.942380896</v>
      </c>
      <c r="N16" s="4">
        <f t="shared" si="7"/>
        <v>16800</v>
      </c>
      <c r="O16" s="4">
        <f t="shared" si="1"/>
        <v>23725.430896285608</v>
      </c>
      <c r="P16" s="5">
        <f t="shared" si="8"/>
        <v>40525.430896285608</v>
      </c>
      <c r="Q16" s="5">
        <f t="shared" si="4"/>
        <v>273993.30936611246</v>
      </c>
      <c r="R16" s="7">
        <v>24000</v>
      </c>
      <c r="S16" s="13">
        <f t="shared" si="5"/>
        <v>264000</v>
      </c>
      <c r="T16" s="5">
        <f t="shared" si="3"/>
        <v>9993.3093661124585</v>
      </c>
    </row>
    <row r="17" spans="2:13" x14ac:dyDescent="0.25">
      <c r="B17">
        <v>11</v>
      </c>
      <c r="H17" s="2">
        <f>H16*(1+$C$3)</f>
        <v>3129073.2741428548</v>
      </c>
      <c r="I17" s="2">
        <f>I16*(1+$C$3)</f>
        <v>2951955.9190026931</v>
      </c>
      <c r="J17" s="2">
        <f>J16*(1+$C$3)</f>
        <v>2784864.0745308422</v>
      </c>
      <c r="K17" s="2">
        <f>K16*(1+$C$3)</f>
        <v>2627230.2589913607</v>
      </c>
      <c r="L17" s="2">
        <f>L16*(1+$C$3)</f>
        <v>2478519.1122560003</v>
      </c>
      <c r="M17" s="2"/>
    </row>
    <row r="18" spans="2:13" x14ac:dyDescent="0.25">
      <c r="I18" s="2">
        <f>I17*(1+$C$3)</f>
        <v>3129073.2741428548</v>
      </c>
      <c r="J18" s="2">
        <f>J17*(1+$C$3)</f>
        <v>2951955.9190026931</v>
      </c>
      <c r="K18" s="2">
        <f>K17*(1+$C$3)</f>
        <v>2784864.0745308422</v>
      </c>
      <c r="L18" s="2">
        <f>L17*(1+$C$3)</f>
        <v>2627230.2589913607</v>
      </c>
      <c r="M18" s="2"/>
    </row>
    <row r="19" spans="2:13" x14ac:dyDescent="0.25">
      <c r="J19" s="2">
        <f>J18*(1+$C$3)</f>
        <v>3129073.2741428548</v>
      </c>
      <c r="K19" s="2">
        <f>K18*(1+$C$3)</f>
        <v>2951955.9190026931</v>
      </c>
      <c r="L19" s="2">
        <f>L18*(1+$C$3)</f>
        <v>2784864.0745308422</v>
      </c>
      <c r="M19" s="2"/>
    </row>
    <row r="20" spans="2:13" x14ac:dyDescent="0.25">
      <c r="K20" s="2">
        <f>K19*(1+$C$3)</f>
        <v>3129073.2741428548</v>
      </c>
      <c r="L20" s="2">
        <f>L19*(1+$C$3)</f>
        <v>2951955.9190026931</v>
      </c>
    </row>
    <row r="21" spans="2:13" x14ac:dyDescent="0.25">
      <c r="L21" s="2">
        <f t="shared" ref="L21" si="9">L20*(1+$C$3)</f>
        <v>3129073.2741428548</v>
      </c>
    </row>
    <row r="25" spans="2:13" x14ac:dyDescent="0.25">
      <c r="B25" s="1" t="s">
        <v>1</v>
      </c>
      <c r="C25" s="1" t="s">
        <v>2</v>
      </c>
      <c r="D25" s="3" t="s">
        <v>8</v>
      </c>
      <c r="E25" s="3" t="s">
        <v>9</v>
      </c>
      <c r="F25" s="3" t="s">
        <v>10</v>
      </c>
      <c r="G25" s="3" t="s">
        <v>16</v>
      </c>
    </row>
    <row r="26" spans="2:13" x14ac:dyDescent="0.25">
      <c r="B26">
        <v>0</v>
      </c>
      <c r="C26" s="2">
        <f>C2</f>
        <v>1000000</v>
      </c>
      <c r="D26" s="4">
        <v>0</v>
      </c>
      <c r="E26" s="4">
        <f>(0.015%*C26)*12</f>
        <v>1800</v>
      </c>
      <c r="F26" s="5">
        <f>SUM(D26:E26)</f>
        <v>1800</v>
      </c>
      <c r="G26" s="5">
        <f>F26</f>
        <v>1800</v>
      </c>
    </row>
    <row r="27" spans="2:13" x14ac:dyDescent="0.25">
      <c r="B27">
        <v>1</v>
      </c>
      <c r="C27" s="2">
        <f>C26*(1+$C$3)</f>
        <v>1060000</v>
      </c>
      <c r="D27" s="4">
        <f>1*4200</f>
        <v>4200</v>
      </c>
      <c r="E27" s="4">
        <f t="shared" ref="E27:E31" si="10">(0.015%*C27)*12</f>
        <v>1908</v>
      </c>
      <c r="F27" s="5">
        <f t="shared" ref="F27:F30" si="11">SUM(D27:E27)</f>
        <v>6108</v>
      </c>
      <c r="G27" s="5">
        <f>G26+F27</f>
        <v>7908</v>
      </c>
      <c r="M27" s="9"/>
    </row>
    <row r="28" spans="2:13" x14ac:dyDescent="0.25">
      <c r="B28">
        <v>2</v>
      </c>
      <c r="C28" s="2">
        <f>C27*(1+$C$3)</f>
        <v>1123600</v>
      </c>
      <c r="D28" s="4">
        <f t="shared" ref="D28:D31" si="12">1*4200</f>
        <v>4200</v>
      </c>
      <c r="E28" s="4">
        <f t="shared" si="10"/>
        <v>2022.48</v>
      </c>
      <c r="F28" s="5">
        <f t="shared" si="11"/>
        <v>6222.48</v>
      </c>
      <c r="G28" s="5">
        <f t="shared" ref="G28:G31" si="13">G27+F28</f>
        <v>14130.48</v>
      </c>
      <c r="M28" s="10"/>
    </row>
    <row r="29" spans="2:13" x14ac:dyDescent="0.25">
      <c r="B29">
        <v>3</v>
      </c>
      <c r="C29" s="2">
        <f t="shared" ref="C29:C31" si="14">C28*(1+$C$3)</f>
        <v>1191016</v>
      </c>
      <c r="D29" s="4">
        <f t="shared" si="12"/>
        <v>4200</v>
      </c>
      <c r="E29" s="4">
        <f t="shared" si="10"/>
        <v>2143.8287999999998</v>
      </c>
      <c r="F29" s="5">
        <f t="shared" si="11"/>
        <v>6343.8287999999993</v>
      </c>
      <c r="G29" s="5">
        <f t="shared" si="13"/>
        <v>20474.308799999999</v>
      </c>
      <c r="M29" s="11"/>
    </row>
    <row r="30" spans="2:13" x14ac:dyDescent="0.25">
      <c r="B30">
        <v>4</v>
      </c>
      <c r="C30" s="2">
        <f t="shared" si="14"/>
        <v>1262476.96</v>
      </c>
      <c r="D30" s="4">
        <f t="shared" si="12"/>
        <v>4200</v>
      </c>
      <c r="E30" s="4">
        <f t="shared" si="10"/>
        <v>2272.4585279999997</v>
      </c>
      <c r="F30" s="5">
        <f t="shared" si="11"/>
        <v>6472.4585279999992</v>
      </c>
      <c r="G30" s="5">
        <f t="shared" si="13"/>
        <v>26946.767327999998</v>
      </c>
    </row>
    <row r="31" spans="2:13" x14ac:dyDescent="0.25">
      <c r="B31">
        <v>5</v>
      </c>
      <c r="C31" s="2">
        <f t="shared" si="14"/>
        <v>1338225.5776</v>
      </c>
      <c r="D31" s="4">
        <f t="shared" si="12"/>
        <v>4200</v>
      </c>
      <c r="E31" s="4">
        <f t="shared" si="10"/>
        <v>2408.8060396799997</v>
      </c>
      <c r="F31" s="5">
        <f>SUM(D31:E31)</f>
        <v>6608.8060396799992</v>
      </c>
      <c r="G31" s="5">
        <f t="shared" si="13"/>
        <v>33555.573367680001</v>
      </c>
    </row>
    <row r="33" spans="9:10" x14ac:dyDescent="0.25">
      <c r="I33" t="s">
        <v>11</v>
      </c>
      <c r="J33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tabSelected="1" workbookViewId="0">
      <selection activeCell="K18" sqref="K18"/>
    </sheetView>
  </sheetViews>
  <sheetFormatPr defaultRowHeight="15" x14ac:dyDescent="0.25"/>
  <cols>
    <col min="1" max="1" width="12" bestFit="1" customWidth="1"/>
    <col min="2" max="2" width="19.140625" bestFit="1" customWidth="1"/>
    <col min="3" max="3" width="13.7109375" bestFit="1" customWidth="1"/>
    <col min="4" max="5" width="10.85546875" bestFit="1" customWidth="1"/>
    <col min="6" max="6" width="11.85546875" bestFit="1" customWidth="1"/>
    <col min="7" max="7" width="13.85546875" bestFit="1" customWidth="1"/>
    <col min="8" max="8" width="15.140625" bestFit="1" customWidth="1"/>
    <col min="9" max="9" width="12.42578125" bestFit="1" customWidth="1"/>
  </cols>
  <sheetData>
    <row r="2" spans="1:11" x14ac:dyDescent="0.25">
      <c r="A2" s="32" t="s">
        <v>26</v>
      </c>
      <c r="B2" s="32" t="s">
        <v>27</v>
      </c>
      <c r="C2" s="32" t="s">
        <v>28</v>
      </c>
    </row>
    <row r="3" spans="1:11" x14ac:dyDescent="0.25">
      <c r="A3" s="33" t="s">
        <v>25</v>
      </c>
      <c r="B3" s="34">
        <v>390</v>
      </c>
      <c r="C3" s="35">
        <v>3.5000000000000001E-3</v>
      </c>
      <c r="F3" s="15" t="s">
        <v>29</v>
      </c>
      <c r="G3">
        <v>20</v>
      </c>
    </row>
    <row r="4" spans="1:11" x14ac:dyDescent="0.25">
      <c r="A4" s="33" t="s">
        <v>23</v>
      </c>
      <c r="B4" s="36">
        <v>9</v>
      </c>
      <c r="C4" s="35">
        <v>3.5000000000000001E-3</v>
      </c>
      <c r="F4" s="15" t="s">
        <v>30</v>
      </c>
      <c r="G4">
        <v>5.0000000000000001E-3</v>
      </c>
    </row>
    <row r="5" spans="1:11" x14ac:dyDescent="0.25">
      <c r="A5" s="33" t="s">
        <v>24</v>
      </c>
      <c r="B5" s="37">
        <v>7</v>
      </c>
      <c r="C5" s="35">
        <v>3.5000000000000001E-3</v>
      </c>
      <c r="F5" s="15" t="s">
        <v>31</v>
      </c>
      <c r="G5" s="16">
        <f>G4/G3</f>
        <v>2.5000000000000001E-4</v>
      </c>
    </row>
    <row r="6" spans="1:11" x14ac:dyDescent="0.25">
      <c r="A6" s="20" t="s">
        <v>15</v>
      </c>
      <c r="B6" s="23"/>
      <c r="C6" s="23"/>
    </row>
    <row r="7" spans="1:11" x14ac:dyDescent="0.25">
      <c r="A7" s="38" t="s">
        <v>25</v>
      </c>
      <c r="B7" s="22">
        <v>200</v>
      </c>
      <c r="C7" s="39">
        <v>4.0000000000000001E-3</v>
      </c>
    </row>
    <row r="8" spans="1:11" x14ac:dyDescent="0.25">
      <c r="A8" s="38" t="s">
        <v>23</v>
      </c>
      <c r="B8" s="27">
        <v>4</v>
      </c>
      <c r="C8" s="39">
        <v>1E-3</v>
      </c>
    </row>
    <row r="9" spans="1:11" x14ac:dyDescent="0.25">
      <c r="A9" s="38" t="s">
        <v>24</v>
      </c>
      <c r="B9" s="40">
        <v>1</v>
      </c>
      <c r="C9" s="39">
        <v>2.9999999999999997E-4</v>
      </c>
    </row>
    <row r="10" spans="1:11" x14ac:dyDescent="0.25">
      <c r="E10" s="1"/>
      <c r="F10" s="1"/>
      <c r="G10" s="1"/>
      <c r="I10" s="1"/>
      <c r="J10" s="1"/>
      <c r="K10" s="1"/>
    </row>
    <row r="11" spans="1:11" x14ac:dyDescent="0.25">
      <c r="B11" t="s">
        <v>22</v>
      </c>
      <c r="C11" t="s">
        <v>25</v>
      </c>
      <c r="D11" s="1" t="s">
        <v>32</v>
      </c>
      <c r="E11" s="1" t="s">
        <v>15</v>
      </c>
      <c r="F11" s="20" t="s">
        <v>33</v>
      </c>
      <c r="G11" s="20" t="s">
        <v>34</v>
      </c>
      <c r="H11" s="1" t="s">
        <v>35</v>
      </c>
    </row>
    <row r="12" spans="1:11" x14ac:dyDescent="0.25">
      <c r="B12">
        <v>1</v>
      </c>
      <c r="C12" s="14">
        <v>100000</v>
      </c>
      <c r="D12" s="2">
        <f>IF(C12*$C$3&gt;$B$3,C12*$C$3,$B$3)</f>
        <v>390</v>
      </c>
      <c r="E12" s="2">
        <f>IF(C12*$C$7&gt;$B$7,C12*$C$7,$B$7)</f>
        <v>400</v>
      </c>
      <c r="F12" s="21">
        <f>12*D12</f>
        <v>4680</v>
      </c>
      <c r="G12" s="22">
        <f>IF(E12-2000&lt;0,0,(E12-2000)*12)</f>
        <v>0</v>
      </c>
      <c r="H12" s="2">
        <f>F12-G12</f>
        <v>4680</v>
      </c>
    </row>
    <row r="13" spans="1:11" x14ac:dyDescent="0.25">
      <c r="B13">
        <v>1</v>
      </c>
      <c r="C13" s="14">
        <v>500000</v>
      </c>
      <c r="D13" s="2">
        <f>IF(C13*$C$3&gt;$B$3,C13*$C$3,$B$3)</f>
        <v>1750</v>
      </c>
      <c r="E13" s="2">
        <f t="shared" ref="E13:E14" si="0">IF(C13*$C$7&gt;$B$7,C13*$C$7,$B$7)</f>
        <v>2000</v>
      </c>
      <c r="F13" s="21">
        <f t="shared" ref="F13:F14" si="1">12*D13</f>
        <v>21000</v>
      </c>
      <c r="G13" s="22">
        <f>IF(E13-2000&lt;0,0,(E13-2000)*12)</f>
        <v>0</v>
      </c>
      <c r="H13" s="2">
        <f t="shared" ref="H13:H22" si="2">F13-G13</f>
        <v>21000</v>
      </c>
    </row>
    <row r="14" spans="1:11" x14ac:dyDescent="0.25">
      <c r="B14">
        <v>1</v>
      </c>
      <c r="C14" s="14">
        <v>1000000</v>
      </c>
      <c r="D14" s="2">
        <f>IF(C14*$C$3&gt;$B$3,C14*$C$3,$B$3)</f>
        <v>3500</v>
      </c>
      <c r="E14" s="2">
        <f t="shared" si="0"/>
        <v>4000</v>
      </c>
      <c r="F14" s="21">
        <f>12*D14</f>
        <v>42000</v>
      </c>
      <c r="G14" s="22">
        <f>IF(E14-2000&lt;0,0,(E14-2000)*12)</f>
        <v>24000</v>
      </c>
      <c r="H14" s="2">
        <f t="shared" si="2"/>
        <v>18000</v>
      </c>
    </row>
    <row r="15" spans="1:11" x14ac:dyDescent="0.25">
      <c r="C15" s="14"/>
      <c r="D15" s="2"/>
      <c r="E15" s="2"/>
      <c r="F15" s="23"/>
      <c r="G15" s="22"/>
      <c r="H15" s="2"/>
    </row>
    <row r="16" spans="1:11" x14ac:dyDescent="0.25">
      <c r="B16">
        <v>2</v>
      </c>
      <c r="C16" s="14">
        <v>100000</v>
      </c>
      <c r="D16" s="2">
        <f>B16*D12</f>
        <v>780</v>
      </c>
      <c r="E16" s="2">
        <f>B16*E12</f>
        <v>800</v>
      </c>
      <c r="F16" s="21">
        <f>12*D16</f>
        <v>9360</v>
      </c>
      <c r="G16" s="22">
        <f>IF(E16-2000&lt;0,0,(E16-2000)*12)</f>
        <v>0</v>
      </c>
      <c r="H16" s="2">
        <f t="shared" si="2"/>
        <v>9360</v>
      </c>
    </row>
    <row r="17" spans="2:9" x14ac:dyDescent="0.25">
      <c r="B17">
        <v>2</v>
      </c>
      <c r="C17" s="14">
        <v>500000</v>
      </c>
      <c r="D17" s="2">
        <f t="shared" ref="D17:D18" si="3">B17*D13</f>
        <v>3500</v>
      </c>
      <c r="E17" s="2">
        <f t="shared" ref="E17:E18" si="4">B17*E13</f>
        <v>4000</v>
      </c>
      <c r="F17" s="21">
        <f t="shared" ref="F17:F22" si="5">12*D17</f>
        <v>42000</v>
      </c>
      <c r="G17" s="22">
        <f t="shared" ref="G17:G22" si="6">IF(E17-2000&lt;0,0,(E17-2000)*12)</f>
        <v>24000</v>
      </c>
      <c r="H17" s="2">
        <f t="shared" si="2"/>
        <v>18000</v>
      </c>
    </row>
    <row r="18" spans="2:9" x14ac:dyDescent="0.25">
      <c r="B18">
        <v>2</v>
      </c>
      <c r="C18" s="14">
        <v>1000000</v>
      </c>
      <c r="D18" s="2">
        <f t="shared" si="3"/>
        <v>7000</v>
      </c>
      <c r="E18" s="2">
        <f t="shared" si="4"/>
        <v>8000</v>
      </c>
      <c r="F18" s="21">
        <f t="shared" si="5"/>
        <v>84000</v>
      </c>
      <c r="G18" s="22">
        <f t="shared" si="6"/>
        <v>72000</v>
      </c>
      <c r="H18" s="2">
        <f t="shared" si="2"/>
        <v>12000</v>
      </c>
    </row>
    <row r="19" spans="2:9" x14ac:dyDescent="0.25">
      <c r="C19" s="14"/>
      <c r="D19" s="2"/>
      <c r="E19" s="2"/>
      <c r="F19" s="23"/>
      <c r="G19" s="22"/>
      <c r="H19" s="2"/>
    </row>
    <row r="20" spans="2:9" x14ac:dyDescent="0.25">
      <c r="B20">
        <v>5</v>
      </c>
      <c r="C20" s="14">
        <v>100000</v>
      </c>
      <c r="D20" s="2">
        <f>B20*D12</f>
        <v>1950</v>
      </c>
      <c r="E20" s="2">
        <f>B20*E12</f>
        <v>2000</v>
      </c>
      <c r="F20" s="21">
        <f t="shared" si="5"/>
        <v>23400</v>
      </c>
      <c r="G20" s="22">
        <f t="shared" si="6"/>
        <v>0</v>
      </c>
      <c r="H20" s="2">
        <f t="shared" si="2"/>
        <v>23400</v>
      </c>
    </row>
    <row r="21" spans="2:9" x14ac:dyDescent="0.25">
      <c r="B21">
        <v>5</v>
      </c>
      <c r="C21" s="14">
        <v>500000</v>
      </c>
      <c r="D21" s="2">
        <f t="shared" ref="D21:D22" si="7">B21*D13</f>
        <v>8750</v>
      </c>
      <c r="E21" s="2">
        <f t="shared" ref="E21:E22" si="8">B21*E13</f>
        <v>10000</v>
      </c>
      <c r="F21" s="21">
        <f t="shared" si="5"/>
        <v>105000</v>
      </c>
      <c r="G21" s="22">
        <f t="shared" si="6"/>
        <v>96000</v>
      </c>
      <c r="H21" s="2">
        <f t="shared" si="2"/>
        <v>9000</v>
      </c>
    </row>
    <row r="22" spans="2:9" x14ac:dyDescent="0.25">
      <c r="B22">
        <v>5</v>
      </c>
      <c r="C22" s="14">
        <v>1000000</v>
      </c>
      <c r="D22" s="2">
        <f t="shared" si="7"/>
        <v>17500</v>
      </c>
      <c r="E22" s="2">
        <f t="shared" si="8"/>
        <v>20000</v>
      </c>
      <c r="F22" s="21">
        <f t="shared" si="5"/>
        <v>210000</v>
      </c>
      <c r="G22" s="22">
        <f t="shared" si="6"/>
        <v>216000</v>
      </c>
      <c r="H22" s="2">
        <f t="shared" si="2"/>
        <v>-6000</v>
      </c>
    </row>
    <row r="23" spans="2:9" x14ac:dyDescent="0.25">
      <c r="C23" s="14"/>
      <c r="D23" s="2"/>
      <c r="E23" s="2"/>
    </row>
    <row r="24" spans="2:9" x14ac:dyDescent="0.25">
      <c r="B24" t="s">
        <v>22</v>
      </c>
      <c r="C24" t="s">
        <v>23</v>
      </c>
      <c r="D24" s="1" t="s">
        <v>32</v>
      </c>
      <c r="E24" s="1" t="s">
        <v>15</v>
      </c>
      <c r="F24" s="20" t="s">
        <v>33</v>
      </c>
      <c r="G24" s="20" t="s">
        <v>34</v>
      </c>
      <c r="H24" s="1" t="s">
        <v>35</v>
      </c>
      <c r="I24" s="1" t="s">
        <v>37</v>
      </c>
    </row>
    <row r="25" spans="2:9" x14ac:dyDescent="0.25">
      <c r="B25">
        <v>1</v>
      </c>
      <c r="C25" s="24">
        <v>250</v>
      </c>
      <c r="D25" s="18">
        <f>IF(C25*$C$4&gt;$B$4,C25*$C$4,$B$4)</f>
        <v>9</v>
      </c>
      <c r="E25" s="18">
        <f>IF(C25*$C$8&gt;$B$8,C25*$C$8,$B$8)</f>
        <v>4</v>
      </c>
      <c r="F25" s="25">
        <f>12*D25</f>
        <v>108</v>
      </c>
      <c r="G25" s="26">
        <f>IF(E25-5.2&lt;0,0,(E25-5.2)*12)</f>
        <v>0</v>
      </c>
      <c r="H25" s="19">
        <f>F25-G25</f>
        <v>108</v>
      </c>
      <c r="I25" s="28">
        <f>H25*380</f>
        <v>41040</v>
      </c>
    </row>
    <row r="26" spans="2:9" x14ac:dyDescent="0.25">
      <c r="B26">
        <v>1</v>
      </c>
      <c r="C26" s="24">
        <v>1300</v>
      </c>
      <c r="D26" s="18">
        <f t="shared" ref="D26:D27" si="9">IF(C26*$C$4&gt;$B$4,C26*$C$4,$B$4)</f>
        <v>9</v>
      </c>
      <c r="E26" s="18">
        <f t="shared" ref="E26:E27" si="10">IF(C26*$C$8&gt;$B$8,C26*$C$8,$B$8)</f>
        <v>4</v>
      </c>
      <c r="F26" s="25">
        <f t="shared" ref="F26:F27" si="11">12*D26</f>
        <v>108</v>
      </c>
      <c r="G26" s="26">
        <f t="shared" ref="G26:G27" si="12">IF(E26-5.2&lt;0,0,(E26-5.2)*12)</f>
        <v>0</v>
      </c>
      <c r="H26" s="19">
        <f t="shared" ref="H26:H27" si="13">F26-G26</f>
        <v>108</v>
      </c>
      <c r="I26" s="28">
        <f t="shared" ref="I26:I35" si="14">H26*380</f>
        <v>41040</v>
      </c>
    </row>
    <row r="27" spans="2:9" x14ac:dyDescent="0.25">
      <c r="B27">
        <v>1</v>
      </c>
      <c r="C27" s="24">
        <v>2600</v>
      </c>
      <c r="D27" s="18">
        <f t="shared" si="9"/>
        <v>9.1</v>
      </c>
      <c r="E27" s="18">
        <f t="shared" si="10"/>
        <v>4</v>
      </c>
      <c r="F27" s="25">
        <f>12*D27</f>
        <v>109.19999999999999</v>
      </c>
      <c r="G27" s="26">
        <f t="shared" si="12"/>
        <v>0</v>
      </c>
      <c r="H27" s="19">
        <f t="shared" si="13"/>
        <v>109.19999999999999</v>
      </c>
      <c r="I27" s="28">
        <f t="shared" si="14"/>
        <v>41495.999999999993</v>
      </c>
    </row>
    <row r="28" spans="2:9" x14ac:dyDescent="0.25">
      <c r="C28" s="14"/>
      <c r="D28" s="18"/>
      <c r="E28" s="18"/>
      <c r="F28" s="25"/>
      <c r="G28" s="26"/>
      <c r="H28" s="19"/>
      <c r="I28" s="28"/>
    </row>
    <row r="29" spans="2:9" x14ac:dyDescent="0.25">
      <c r="B29">
        <v>2</v>
      </c>
      <c r="C29" s="24">
        <v>250</v>
      </c>
      <c r="D29" s="18">
        <f>B29*D25</f>
        <v>18</v>
      </c>
      <c r="E29" s="18">
        <f>B29*E25</f>
        <v>8</v>
      </c>
      <c r="F29" s="25">
        <f>12*D29</f>
        <v>216</v>
      </c>
      <c r="G29" s="26">
        <f>IF(E29-5.2&lt;0,0,(E29-5.2)*12)</f>
        <v>33.599999999999994</v>
      </c>
      <c r="H29" s="19">
        <f t="shared" ref="H29:H31" si="15">F29-G29</f>
        <v>182.4</v>
      </c>
      <c r="I29" s="28">
        <f t="shared" si="14"/>
        <v>69312</v>
      </c>
    </row>
    <row r="30" spans="2:9" x14ac:dyDescent="0.25">
      <c r="B30">
        <v>2</v>
      </c>
      <c r="C30" s="24">
        <v>1300</v>
      </c>
      <c r="D30" s="18">
        <f t="shared" ref="D30:D31" si="16">B30*D26</f>
        <v>18</v>
      </c>
      <c r="E30" s="18">
        <f t="shared" ref="E30:E31" si="17">B30*E26</f>
        <v>8</v>
      </c>
      <c r="F30" s="25">
        <f t="shared" ref="F30:F35" si="18">12*D30</f>
        <v>216</v>
      </c>
      <c r="G30" s="26">
        <f t="shared" ref="G30:G31" si="19">IF(E30-5.2&lt;0,0,(E30-5.2)*12)</f>
        <v>33.599999999999994</v>
      </c>
      <c r="H30" s="19">
        <f t="shared" si="15"/>
        <v>182.4</v>
      </c>
      <c r="I30" s="28">
        <f t="shared" si="14"/>
        <v>69312</v>
      </c>
    </row>
    <row r="31" spans="2:9" x14ac:dyDescent="0.25">
      <c r="B31">
        <v>2</v>
      </c>
      <c r="C31" s="24">
        <v>2600</v>
      </c>
      <c r="D31" s="18">
        <f t="shared" si="16"/>
        <v>18.2</v>
      </c>
      <c r="E31" s="18">
        <f t="shared" si="17"/>
        <v>8</v>
      </c>
      <c r="F31" s="25">
        <f t="shared" si="18"/>
        <v>218.39999999999998</v>
      </c>
      <c r="G31" s="26">
        <f t="shared" si="19"/>
        <v>33.599999999999994</v>
      </c>
      <c r="H31" s="19">
        <f t="shared" si="15"/>
        <v>184.79999999999998</v>
      </c>
      <c r="I31" s="28">
        <f t="shared" si="14"/>
        <v>70224</v>
      </c>
    </row>
    <row r="32" spans="2:9" x14ac:dyDescent="0.25">
      <c r="C32" s="14"/>
      <c r="D32" s="18"/>
      <c r="E32" s="18"/>
      <c r="F32" s="25"/>
      <c r="G32" s="26"/>
      <c r="H32" s="19"/>
      <c r="I32" s="28"/>
    </row>
    <row r="33" spans="2:9" x14ac:dyDescent="0.25">
      <c r="B33">
        <v>5</v>
      </c>
      <c r="C33" s="24">
        <v>250</v>
      </c>
      <c r="D33" s="18">
        <f>B33*D25</f>
        <v>45</v>
      </c>
      <c r="E33" s="18">
        <f>B33*E25</f>
        <v>20</v>
      </c>
      <c r="F33" s="25">
        <f t="shared" ref="F33:F35" si="20">12*D33</f>
        <v>540</v>
      </c>
      <c r="G33" s="26">
        <f>IF(E33-5.2&lt;0,0,(E33-5.2)*12)</f>
        <v>177.60000000000002</v>
      </c>
      <c r="H33" s="19">
        <f t="shared" ref="H33:H35" si="21">F33-G33</f>
        <v>362.4</v>
      </c>
      <c r="I33" s="28">
        <f t="shared" si="14"/>
        <v>137712</v>
      </c>
    </row>
    <row r="34" spans="2:9" x14ac:dyDescent="0.25">
      <c r="B34">
        <v>5</v>
      </c>
      <c r="C34" s="24">
        <v>1300</v>
      </c>
      <c r="D34" s="18">
        <f t="shared" ref="D34:D35" si="22">B34*D26</f>
        <v>45</v>
      </c>
      <c r="E34" s="18">
        <f t="shared" ref="E34:E35" si="23">B34*E26</f>
        <v>20</v>
      </c>
      <c r="F34" s="25">
        <f t="shared" si="20"/>
        <v>540</v>
      </c>
      <c r="G34" s="26">
        <f t="shared" ref="G34:G35" si="24">IF(E34-5.2&lt;0,0,(E34-5.2)*12)</f>
        <v>177.60000000000002</v>
      </c>
      <c r="H34" s="19">
        <f t="shared" si="21"/>
        <v>362.4</v>
      </c>
      <c r="I34" s="28">
        <f t="shared" si="14"/>
        <v>137712</v>
      </c>
    </row>
    <row r="35" spans="2:9" x14ac:dyDescent="0.25">
      <c r="B35">
        <v>5</v>
      </c>
      <c r="C35" s="24">
        <v>2600</v>
      </c>
      <c r="D35" s="18">
        <f t="shared" si="22"/>
        <v>45.5</v>
      </c>
      <c r="E35" s="18">
        <f t="shared" si="23"/>
        <v>20</v>
      </c>
      <c r="F35" s="25">
        <f t="shared" si="20"/>
        <v>546</v>
      </c>
      <c r="G35" s="26">
        <f t="shared" si="24"/>
        <v>177.60000000000002</v>
      </c>
      <c r="H35" s="19">
        <f t="shared" si="21"/>
        <v>368.4</v>
      </c>
      <c r="I35" s="28">
        <f t="shared" si="14"/>
        <v>139992</v>
      </c>
    </row>
    <row r="37" spans="2:9" x14ac:dyDescent="0.25">
      <c r="B37" t="s">
        <v>22</v>
      </c>
      <c r="C37" s="1" t="s">
        <v>24</v>
      </c>
      <c r="D37" s="1" t="s">
        <v>32</v>
      </c>
      <c r="E37" s="1" t="s">
        <v>15</v>
      </c>
      <c r="F37" s="20" t="s">
        <v>33</v>
      </c>
      <c r="G37" s="20" t="s">
        <v>34</v>
      </c>
      <c r="H37" s="1" t="s">
        <v>35</v>
      </c>
      <c r="I37" s="1" t="s">
        <v>37</v>
      </c>
    </row>
    <row r="38" spans="2:9" x14ac:dyDescent="0.25">
      <c r="B38">
        <v>1</v>
      </c>
      <c r="C38" s="31">
        <v>250</v>
      </c>
      <c r="D38" s="17">
        <f>IF(C38*$C$5&gt;$B$5,C38*$C$5,$B$5)</f>
        <v>7</v>
      </c>
      <c r="E38" s="17">
        <f>IF(C38*$C$9&gt;$B$9,C38*$C$9,$B$9)</f>
        <v>1</v>
      </c>
      <c r="F38" s="29">
        <f>12*D38</f>
        <v>84</v>
      </c>
      <c r="G38" s="30">
        <f>IF(E38-6&lt;0,0,(E38-6)*12)</f>
        <v>0</v>
      </c>
      <c r="H38" s="17">
        <f>F38-G38</f>
        <v>84</v>
      </c>
      <c r="I38" s="28">
        <f>H38*380</f>
        <v>31920</v>
      </c>
    </row>
    <row r="39" spans="2:9" x14ac:dyDescent="0.25">
      <c r="B39">
        <v>1</v>
      </c>
      <c r="C39" s="31">
        <v>1300</v>
      </c>
      <c r="D39" s="17">
        <f t="shared" ref="D39:D40" si="25">IF(C39*$C$5&gt;$B$5,C39*$C$5,$B$5)</f>
        <v>7</v>
      </c>
      <c r="E39" s="17">
        <f t="shared" ref="E39:E40" si="26">IF(C39*$C$9&gt;$B$9,C39*$C$9,$B$9)</f>
        <v>1</v>
      </c>
      <c r="F39" s="29">
        <f t="shared" ref="F39:F40" si="27">12*D39</f>
        <v>84</v>
      </c>
      <c r="G39" s="30">
        <f t="shared" ref="G39:G48" si="28">IF(E39-6&lt;0,0,(E39-6)*12)</f>
        <v>0</v>
      </c>
      <c r="H39" s="17">
        <f t="shared" ref="H39:H40" si="29">F39-G39</f>
        <v>84</v>
      </c>
      <c r="I39" s="28">
        <f t="shared" ref="I39:I48" si="30">H39*380</f>
        <v>31920</v>
      </c>
    </row>
    <row r="40" spans="2:9" x14ac:dyDescent="0.25">
      <c r="B40">
        <v>1</v>
      </c>
      <c r="C40" s="31">
        <v>2600</v>
      </c>
      <c r="D40" s="17">
        <f t="shared" si="25"/>
        <v>9.1</v>
      </c>
      <c r="E40" s="17">
        <f t="shared" si="26"/>
        <v>1</v>
      </c>
      <c r="F40" s="29">
        <f>12*D40</f>
        <v>109.19999999999999</v>
      </c>
      <c r="G40" s="30">
        <f t="shared" si="28"/>
        <v>0</v>
      </c>
      <c r="H40" s="17">
        <f t="shared" si="29"/>
        <v>109.19999999999999</v>
      </c>
      <c r="I40" s="28">
        <f t="shared" si="30"/>
        <v>41495.999999999993</v>
      </c>
    </row>
    <row r="41" spans="2:9" x14ac:dyDescent="0.25">
      <c r="C41" s="31"/>
      <c r="D41" s="17"/>
      <c r="E41" s="17"/>
      <c r="F41" s="29"/>
      <c r="G41" s="30"/>
      <c r="H41" s="17"/>
      <c r="I41" s="28"/>
    </row>
    <row r="42" spans="2:9" x14ac:dyDescent="0.25">
      <c r="B42">
        <v>2</v>
      </c>
      <c r="C42" s="31">
        <v>250</v>
      </c>
      <c r="D42" s="17">
        <f>B42*D38</f>
        <v>14</v>
      </c>
      <c r="E42" s="17">
        <f>B42*E38</f>
        <v>2</v>
      </c>
      <c r="F42" s="29">
        <f>12*D42</f>
        <v>168</v>
      </c>
      <c r="G42" s="30">
        <f t="shared" si="28"/>
        <v>0</v>
      </c>
      <c r="H42" s="17">
        <f t="shared" ref="H42:H44" si="31">F42-G42</f>
        <v>168</v>
      </c>
      <c r="I42" s="28">
        <f t="shared" si="30"/>
        <v>63840</v>
      </c>
    </row>
    <row r="43" spans="2:9" x14ac:dyDescent="0.25">
      <c r="B43">
        <v>2</v>
      </c>
      <c r="C43" s="31">
        <v>1300</v>
      </c>
      <c r="D43" s="17">
        <f t="shared" ref="D43:D44" si="32">B43*D39</f>
        <v>14</v>
      </c>
      <c r="E43" s="17">
        <f t="shared" ref="E43:E44" si="33">B43*E39</f>
        <v>2</v>
      </c>
      <c r="F43" s="29">
        <f t="shared" ref="F43:F48" si="34">12*D43</f>
        <v>168</v>
      </c>
      <c r="G43" s="30">
        <f t="shared" si="28"/>
        <v>0</v>
      </c>
      <c r="H43" s="17">
        <f t="shared" si="31"/>
        <v>168</v>
      </c>
      <c r="I43" s="28">
        <f t="shared" si="30"/>
        <v>63840</v>
      </c>
    </row>
    <row r="44" spans="2:9" x14ac:dyDescent="0.25">
      <c r="B44">
        <v>2</v>
      </c>
      <c r="C44" s="31">
        <v>2600</v>
      </c>
      <c r="D44" s="17">
        <f t="shared" si="32"/>
        <v>18.2</v>
      </c>
      <c r="E44" s="17">
        <f t="shared" si="33"/>
        <v>2</v>
      </c>
      <c r="F44" s="29">
        <f t="shared" si="34"/>
        <v>218.39999999999998</v>
      </c>
      <c r="G44" s="30">
        <f t="shared" si="28"/>
        <v>0</v>
      </c>
      <c r="H44" s="17">
        <f t="shared" si="31"/>
        <v>218.39999999999998</v>
      </c>
      <c r="I44" s="28">
        <f t="shared" si="30"/>
        <v>82991.999999999985</v>
      </c>
    </row>
    <row r="45" spans="2:9" x14ac:dyDescent="0.25">
      <c r="C45" s="31"/>
      <c r="D45" s="17"/>
      <c r="E45" s="17"/>
      <c r="F45" s="29"/>
      <c r="G45" s="30"/>
      <c r="H45" s="17"/>
      <c r="I45" s="28"/>
    </row>
    <row r="46" spans="2:9" x14ac:dyDescent="0.25">
      <c r="B46">
        <v>5</v>
      </c>
      <c r="C46" s="31">
        <v>250</v>
      </c>
      <c r="D46" s="17">
        <f>B46*D38</f>
        <v>35</v>
      </c>
      <c r="E46" s="17">
        <f>B46*E38</f>
        <v>5</v>
      </c>
      <c r="F46" s="29">
        <f t="shared" ref="F46:F48" si="35">12*D46</f>
        <v>420</v>
      </c>
      <c r="G46" s="30">
        <f t="shared" si="28"/>
        <v>0</v>
      </c>
      <c r="H46" s="17">
        <f t="shared" ref="H46:H48" si="36">F46-G46</f>
        <v>420</v>
      </c>
      <c r="I46" s="28">
        <f t="shared" si="30"/>
        <v>159600</v>
      </c>
    </row>
    <row r="47" spans="2:9" x14ac:dyDescent="0.25">
      <c r="B47">
        <v>5</v>
      </c>
      <c r="C47" s="31">
        <v>1300</v>
      </c>
      <c r="D47" s="17">
        <f t="shared" ref="D47:D48" si="37">B47*D39</f>
        <v>35</v>
      </c>
      <c r="E47" s="17">
        <f t="shared" ref="E47:E48" si="38">B47*E39</f>
        <v>5</v>
      </c>
      <c r="F47" s="29">
        <f t="shared" si="35"/>
        <v>420</v>
      </c>
      <c r="G47" s="30">
        <f t="shared" si="28"/>
        <v>0</v>
      </c>
      <c r="H47" s="17">
        <f t="shared" si="36"/>
        <v>420</v>
      </c>
      <c r="I47" s="28">
        <f t="shared" si="30"/>
        <v>159600</v>
      </c>
    </row>
    <row r="48" spans="2:9" x14ac:dyDescent="0.25">
      <c r="B48">
        <v>5</v>
      </c>
      <c r="C48" s="31">
        <v>2600</v>
      </c>
      <c r="D48" s="17">
        <f t="shared" si="37"/>
        <v>45.5</v>
      </c>
      <c r="E48" s="17">
        <f t="shared" si="38"/>
        <v>5</v>
      </c>
      <c r="F48" s="29">
        <f t="shared" si="35"/>
        <v>546</v>
      </c>
      <c r="G48" s="30">
        <f t="shared" si="28"/>
        <v>0</v>
      </c>
      <c r="H48" s="17">
        <f t="shared" si="36"/>
        <v>546</v>
      </c>
      <c r="I48" s="28">
        <f t="shared" si="30"/>
        <v>207480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Attila</dc:creator>
  <cp:lastModifiedBy>Nagy Attila</cp:lastModifiedBy>
  <dcterms:created xsi:type="dcterms:W3CDTF">2023-07-25T05:22:02Z</dcterms:created>
  <dcterms:modified xsi:type="dcterms:W3CDTF">2023-07-31T09:52:29Z</dcterms:modified>
</cp:coreProperties>
</file>